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D:\Mis documentos\INTERNET\Ingeniería Industrial Easy\Planificación y Control de la Producción\"/>
    </mc:Choice>
  </mc:AlternateContent>
  <xr:revisionPtr revIDLastSave="0" documentId="13_ncr:1_{30F4A710-3D8F-4F38-B5A7-E028442A96C5}" xr6:coauthVersionLast="40" xr6:coauthVersionMax="40" xr10:uidLastSave="{00000000-0000-0000-0000-000000000000}"/>
  <bookViews>
    <workbookView xWindow="0" yWindow="0" windowWidth="12945" windowHeight="6615" firstSheet="1" activeTab="1" xr2:uid="{00000000-000D-0000-FFFF-FFFF00000000}"/>
  </bookViews>
  <sheets>
    <sheet name="PAP Inventario Cero" sheetId="1" state="hidden" r:id="rId1"/>
    <sheet name="VIDEO" sheetId="11" r:id="rId2"/>
    <sheet name="PAP Nivelación con Horas Extras" sheetId="4" r:id="rId3"/>
    <sheet name="OperariosUtil. Vs Costos PAP" sheetId="9" r:id="rId4"/>
    <sheet name="OperariosUtil. Vs Produc." sheetId="10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4" l="1"/>
  <c r="D7" i="4"/>
  <c r="E7" i="4"/>
  <c r="F7" i="4"/>
  <c r="G7" i="4"/>
  <c r="I7" i="4" s="1"/>
  <c r="C8" i="4" s="1"/>
  <c r="H7" i="4"/>
  <c r="C7" i="4"/>
  <c r="I6" i="4"/>
  <c r="F8" i="4" s="1"/>
  <c r="I5" i="4"/>
  <c r="C10" i="4" l="1"/>
  <c r="C22" i="4" s="1"/>
  <c r="C11" i="4"/>
  <c r="C23" i="4" s="1"/>
  <c r="E8" i="4"/>
  <c r="H8" i="4"/>
  <c r="I8" i="4" s="1"/>
  <c r="D8" i="4"/>
  <c r="G8" i="4"/>
  <c r="L14" i="4"/>
  <c r="C12" i="4" l="1"/>
  <c r="N19" i="4"/>
  <c r="D9" i="4" l="1"/>
  <c r="C24" i="4"/>
  <c r="C13" i="4"/>
  <c r="C14" i="4" s="1"/>
  <c r="C15" i="4" l="1"/>
  <c r="C25" i="4" s="1"/>
  <c r="C16" i="4"/>
  <c r="C17" i="4" s="1"/>
  <c r="D11" i="4"/>
  <c r="D23" i="4" s="1"/>
  <c r="D10" i="4"/>
  <c r="G16" i="1"/>
  <c r="G19" i="1" s="1"/>
  <c r="G20" i="1" s="1"/>
  <c r="F16" i="1"/>
  <c r="F17" i="1" s="1"/>
  <c r="F18" i="1" s="1"/>
  <c r="E16" i="1"/>
  <c r="E19" i="1" s="1"/>
  <c r="E20" i="1" s="1"/>
  <c r="D16" i="1"/>
  <c r="D19" i="1" s="1"/>
  <c r="D20" i="1" s="1"/>
  <c r="C16" i="1"/>
  <c r="C19" i="1" s="1"/>
  <c r="C20" i="1" s="1"/>
  <c r="B16" i="1"/>
  <c r="B17" i="1" s="1"/>
  <c r="B9" i="1"/>
  <c r="H7" i="1"/>
  <c r="G6" i="1"/>
  <c r="G8" i="1" s="1"/>
  <c r="F6" i="1"/>
  <c r="F8" i="1" s="1"/>
  <c r="E6" i="1"/>
  <c r="E8" i="1" s="1"/>
  <c r="D6" i="1"/>
  <c r="D8" i="1" s="1"/>
  <c r="C6" i="1"/>
  <c r="C8" i="1" s="1"/>
  <c r="B6" i="1"/>
  <c r="H5" i="1"/>
  <c r="D12" i="4" l="1"/>
  <c r="D22" i="4"/>
  <c r="C18" i="4"/>
  <c r="C26" i="4"/>
  <c r="G17" i="1"/>
  <c r="G18" i="1" s="1"/>
  <c r="C17" i="1"/>
  <c r="C18" i="1" s="1"/>
  <c r="D17" i="1"/>
  <c r="D18" i="1" s="1"/>
  <c r="H6" i="1"/>
  <c r="E17" i="1"/>
  <c r="E18" i="1" s="1"/>
  <c r="B18" i="1"/>
  <c r="B8" i="1"/>
  <c r="B19" i="1"/>
  <c r="F19" i="1"/>
  <c r="F20" i="1" s="1"/>
  <c r="H16" i="1"/>
  <c r="D24" i="4" l="1"/>
  <c r="E9" i="4"/>
  <c r="D13" i="4"/>
  <c r="D14" i="4" s="1"/>
  <c r="C27" i="4"/>
  <c r="H17" i="1"/>
  <c r="H18" i="1"/>
  <c r="H19" i="1"/>
  <c r="B20" i="1"/>
  <c r="H20" i="1" s="1"/>
  <c r="B12" i="1"/>
  <c r="B13" i="1" s="1"/>
  <c r="B10" i="1"/>
  <c r="B11" i="1" s="1"/>
  <c r="C9" i="1"/>
  <c r="B14" i="1" l="1"/>
  <c r="D15" i="4"/>
  <c r="D25" i="4" s="1"/>
  <c r="D16" i="4"/>
  <c r="E11" i="4"/>
  <c r="E23" i="4" s="1"/>
  <c r="E12" i="4"/>
  <c r="E10" i="4"/>
  <c r="E22" i="4" s="1"/>
  <c r="B15" i="1"/>
  <c r="C12" i="1"/>
  <c r="C13" i="1" s="1"/>
  <c r="C14" i="1"/>
  <c r="C15" i="1" s="1"/>
  <c r="C10" i="1"/>
  <c r="C11" i="1" s="1"/>
  <c r="B21" i="1"/>
  <c r="F9" i="4" l="1"/>
  <c r="E24" i="4"/>
  <c r="E13" i="4"/>
  <c r="E14" i="4" s="1"/>
  <c r="D17" i="4"/>
  <c r="D9" i="1"/>
  <c r="D10" i="1" s="1"/>
  <c r="D11" i="1" s="1"/>
  <c r="D12" i="1"/>
  <c r="D13" i="1" s="1"/>
  <c r="C21" i="1"/>
  <c r="E15" i="4" l="1"/>
  <c r="E16" i="4"/>
  <c r="D26" i="4"/>
  <c r="D18" i="4"/>
  <c r="F10" i="4"/>
  <c r="F11" i="4"/>
  <c r="F23" i="4" s="1"/>
  <c r="F12" i="4"/>
  <c r="D14" i="1"/>
  <c r="D15" i="1" s="1"/>
  <c r="D21" i="1" s="1"/>
  <c r="E9" i="1"/>
  <c r="D27" i="4" l="1"/>
  <c r="F24" i="4"/>
  <c r="F13" i="4"/>
  <c r="G9" i="4"/>
  <c r="E17" i="4"/>
  <c r="F22" i="4"/>
  <c r="F14" i="4"/>
  <c r="E25" i="4"/>
  <c r="E12" i="1"/>
  <c r="E13" i="1" s="1"/>
  <c r="E10" i="1"/>
  <c r="E11" i="1" s="1"/>
  <c r="F15" i="4" l="1"/>
  <c r="F16" i="4"/>
  <c r="E18" i="4"/>
  <c r="E26" i="4"/>
  <c r="G10" i="4"/>
  <c r="G11" i="4"/>
  <c r="G23" i="4" s="1"/>
  <c r="E14" i="1"/>
  <c r="E15" i="1" s="1"/>
  <c r="E21" i="1" s="1"/>
  <c r="F9" i="1"/>
  <c r="F12" i="1" l="1"/>
  <c r="F13" i="1" s="1"/>
  <c r="G22" i="4"/>
  <c r="F17" i="4"/>
  <c r="F10" i="1"/>
  <c r="F11" i="1" s="1"/>
  <c r="G12" i="4"/>
  <c r="E27" i="4"/>
  <c r="F25" i="4"/>
  <c r="G9" i="1"/>
  <c r="G12" i="1" s="1"/>
  <c r="G13" i="1" s="1"/>
  <c r="H13" i="1" s="1"/>
  <c r="G10" i="1"/>
  <c r="G11" i="1" s="1"/>
  <c r="G14" i="1" l="1"/>
  <c r="G15" i="1" s="1"/>
  <c r="G24" i="4"/>
  <c r="G13" i="4"/>
  <c r="H9" i="4"/>
  <c r="F18" i="4"/>
  <c r="F26" i="4"/>
  <c r="F27" i="4" s="1"/>
  <c r="F14" i="1"/>
  <c r="F15" i="1" s="1"/>
  <c r="F21" i="1" s="1"/>
  <c r="G21" i="1"/>
  <c r="H11" i="1"/>
  <c r="H11" i="4" l="1"/>
  <c r="H10" i="4"/>
  <c r="H12" i="4"/>
  <c r="G14" i="4"/>
  <c r="H21" i="1"/>
  <c r="H15" i="1"/>
  <c r="H24" i="4" l="1"/>
  <c r="I24" i="4" s="1"/>
  <c r="H13" i="4"/>
  <c r="I12" i="4"/>
  <c r="H22" i="4"/>
  <c r="I10" i="4"/>
  <c r="G15" i="4"/>
  <c r="G25" i="4" s="1"/>
  <c r="G16" i="4"/>
  <c r="I11" i="4"/>
  <c r="H23" i="4"/>
  <c r="I23" i="4" s="1"/>
  <c r="I22" i="4" l="1"/>
  <c r="G17" i="4"/>
  <c r="H14" i="4"/>
  <c r="I13" i="4"/>
  <c r="H16" i="4" l="1"/>
  <c r="H15" i="4"/>
  <c r="I14" i="4"/>
  <c r="G26" i="4"/>
  <c r="G27" i="4" s="1"/>
  <c r="G18" i="4"/>
  <c r="I15" i="4" l="1"/>
  <c r="H25" i="4"/>
  <c r="H17" i="4"/>
  <c r="I16" i="4"/>
  <c r="I25" i="4" l="1"/>
  <c r="H26" i="4"/>
  <c r="I26" i="4" s="1"/>
  <c r="H18" i="4"/>
  <c r="I18" i="4" s="1"/>
  <c r="I17" i="4"/>
  <c r="H27" i="4" l="1"/>
  <c r="I2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Fernando Betancourt Quintero</author>
  </authors>
  <commentList>
    <comment ref="A8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No se consideran horas extras, por lo cual se redondea por encima
</t>
        </r>
      </text>
    </comment>
    <comment ref="A9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Trabajadores resultantes del mes anterior
</t>
        </r>
      </text>
    </comment>
    <comment ref="A14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Trabajadores utilizados en el mes
</t>
        </r>
      </text>
    </comment>
    <comment ref="A25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Salarios mas prestaciones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David</author>
    <author>Diego Fernando Betancourt Quintero</author>
  </authors>
  <commentList>
    <comment ref="K5" authorId="0" shapeId="0" xr:uid="{3CBFA56D-5367-413E-A5EE-C77E948223B0}">
      <text>
        <r>
          <rPr>
            <sz val="9"/>
            <color indexed="81"/>
            <rFont val="Tahoma"/>
            <charset val="1"/>
          </rPr>
          <t xml:space="preserve">Se obtiene a partir del estudio del trabajo.
</t>
        </r>
      </text>
    </comment>
    <comment ref="B7" authorId="0" shapeId="0" xr:uid="{25F6DDC2-8E28-4946-B99B-A01494C9DA9A}">
      <text>
        <r>
          <rPr>
            <sz val="9"/>
            <color indexed="81"/>
            <rFont val="Tahoma"/>
            <charset val="1"/>
          </rPr>
          <t>Unidades producidas por un operario durante en el mes.</t>
        </r>
      </text>
    </comment>
    <comment ref="B8" authorId="1" shapeId="0" xr:uid="{98DE4A8B-421C-4B65-959E-82C7AC0091F3}">
      <text>
        <r>
          <rPr>
            <sz val="9"/>
            <color indexed="81"/>
            <rFont val="Tahoma"/>
            <family val="2"/>
          </rPr>
          <t xml:space="preserve">No se consideran horas extras, por lo cual se redondea por encima
</t>
        </r>
      </text>
    </comment>
    <comment ref="K8" authorId="1" shapeId="0" xr:uid="{5816251C-FC24-4D72-983F-1830FF30FE1D}">
      <text>
        <r>
          <rPr>
            <sz val="9"/>
            <color indexed="81"/>
            <rFont val="Tahoma"/>
            <family val="2"/>
          </rPr>
          <t xml:space="preserve">Salarios mas prestaciones
</t>
        </r>
      </text>
    </comment>
    <comment ref="B9" authorId="1" shapeId="0" xr:uid="{2BEE6F26-B85B-434B-9C69-8CBE73D31934}">
      <text>
        <r>
          <rPr>
            <sz val="9"/>
            <color indexed="81"/>
            <rFont val="Tahoma"/>
            <family val="2"/>
          </rPr>
          <t xml:space="preserve">Trabajadores resultantes del mes anterior
</t>
        </r>
      </text>
    </comment>
    <comment ref="B12" authorId="1" shapeId="0" xr:uid="{28815BF1-5B1D-4BED-90D1-8122BD3E4435}">
      <text>
        <r>
          <rPr>
            <sz val="9"/>
            <color indexed="81"/>
            <rFont val="Tahoma"/>
            <family val="2"/>
          </rPr>
          <t xml:space="preserve">Trabajadores utilizados en el mes
</t>
        </r>
      </text>
    </comment>
  </commentList>
</comments>
</file>

<file path=xl/sharedStrings.xml><?xml version="1.0" encoding="utf-8"?>
<sst xmlns="http://schemas.openxmlformats.org/spreadsheetml/2006/main" count="92" uniqueCount="84">
  <si>
    <t>Plantilla Plan agregado de producción-Método de inventario cero</t>
  </si>
  <si>
    <t>Zero inventory method</t>
  </si>
  <si>
    <t>Enero</t>
  </si>
  <si>
    <t>Febrero</t>
  </si>
  <si>
    <t>Marzo</t>
  </si>
  <si>
    <t>Abril</t>
  </si>
  <si>
    <t>Mayo</t>
  </si>
  <si>
    <t>Junio</t>
  </si>
  <si>
    <t>Total</t>
  </si>
  <si>
    <t>Días laborables</t>
  </si>
  <si>
    <t>Unidades por trabajador</t>
  </si>
  <si>
    <t>Demanda</t>
  </si>
  <si>
    <t>Trabajadores requeridos</t>
  </si>
  <si>
    <t>Trabajadores actuales</t>
  </si>
  <si>
    <t>Trabajadores contratados</t>
  </si>
  <si>
    <t>Costo trabajadores contratados</t>
  </si>
  <si>
    <t>Trabajadores despedidos</t>
  </si>
  <si>
    <t>Costo trabajadores despedidos</t>
  </si>
  <si>
    <t>Trabajadores utilizados</t>
  </si>
  <si>
    <t>Costo mano de obra</t>
  </si>
  <si>
    <t>Unidades producidas</t>
  </si>
  <si>
    <t>Inventario</t>
  </si>
  <si>
    <t>Costo de almacenar</t>
  </si>
  <si>
    <t>Unidades faltantes</t>
  </si>
  <si>
    <t>Costo por faltantes</t>
  </si>
  <si>
    <t>Costo total</t>
  </si>
  <si>
    <t>Producción promedio por trabajador</t>
  </si>
  <si>
    <t>diario</t>
  </si>
  <si>
    <t>Trabajadores actuales iniciales</t>
  </si>
  <si>
    <t>trabajadores</t>
  </si>
  <si>
    <t>Costo diario de mano de obra</t>
  </si>
  <si>
    <t>Costo de contratar un trabajador</t>
  </si>
  <si>
    <t>empleado</t>
  </si>
  <si>
    <t>Costo de despedir un trabajador</t>
  </si>
  <si>
    <t>unidad</t>
  </si>
  <si>
    <t xml:space="preserve">Da click y conoce todo para la gestión del negocio: Información, tutoriales, videos, plantillas, herramientas y más. </t>
  </si>
  <si>
    <t>Costo de faltante</t>
  </si>
  <si>
    <t>Horas jornada laboral</t>
  </si>
  <si>
    <t>horas</t>
  </si>
  <si>
    <t>ENE</t>
  </si>
  <si>
    <t>FEB</t>
  </si>
  <si>
    <t>MAR</t>
  </si>
  <si>
    <t>ABR</t>
  </si>
  <si>
    <t>MAY</t>
  </si>
  <si>
    <t>JUN</t>
  </si>
  <si>
    <t>COSTOS DE PLAN AGREGADO DE PRODUCCIÓN</t>
  </si>
  <si>
    <t>DÍAS LABORABLES</t>
  </si>
  <si>
    <t>DEMANDA</t>
  </si>
  <si>
    <t>UNIDADES PRODUCIDAS</t>
  </si>
  <si>
    <t>INVENTARIO</t>
  </si>
  <si>
    <t>COSTO DIARIO POR HORNAL</t>
  </si>
  <si>
    <t>COSTO POR ALMACENAR</t>
  </si>
  <si>
    <t>HORAS POR HORNAL DE TRABAJO</t>
  </si>
  <si>
    <t>COSTO TOTAL</t>
  </si>
  <si>
    <t>POR MANO DE OBRA</t>
  </si>
  <si>
    <t>POR DE ALMACENAR</t>
  </si>
  <si>
    <t>Diario</t>
  </si>
  <si>
    <t>Trabajadores</t>
  </si>
  <si>
    <t>Empleado</t>
  </si>
  <si>
    <t>Unidad</t>
  </si>
  <si>
    <t>Horas</t>
  </si>
  <si>
    <t>POR CONTRATAR</t>
  </si>
  <si>
    <t>POR DESPEDIR</t>
  </si>
  <si>
    <t>UNIDADES POR OPERARIO</t>
  </si>
  <si>
    <t>OPERARIOS REQUERIDOS</t>
  </si>
  <si>
    <t>OPERARIOS ACTUALES</t>
  </si>
  <si>
    <t>OPERARIOS CONTRATADOS</t>
  </si>
  <si>
    <t>OPERARIOS DESPEDIDOS</t>
  </si>
  <si>
    <t>OPERARIOS UTILIZADOS</t>
  </si>
  <si>
    <t>PRODUCCIÓN PROMEDIO POR OPERARIO</t>
  </si>
  <si>
    <t>COSTO POR CONTRATAR UN OPERARIO</t>
  </si>
  <si>
    <t>COSTO POR DESPEDIR UN OPERARIO</t>
  </si>
  <si>
    <t>OPERARIOS ACTUALES INICIALES</t>
  </si>
  <si>
    <t>INVENTARIO INICIAL</t>
  </si>
  <si>
    <t>UNIDADES EN H. EXTRA</t>
  </si>
  <si>
    <t>UNIDADES DISPONIBLES</t>
  </si>
  <si>
    <t>COSTO POR HORA EXTRA</t>
  </si>
  <si>
    <t>POR HORAS EXTRAS</t>
  </si>
  <si>
    <t>Unidad/Hora</t>
  </si>
  <si>
    <t>HORAS EXTRAS TOTALES</t>
  </si>
  <si>
    <t>$ / Hora</t>
  </si>
  <si>
    <t>HORAS EXTRAS OPERARIO-MES</t>
  </si>
  <si>
    <t>PLAN AGREGADO DE PRODUCCIÓN - MÉTODO NIVELACIÓN CON HORAS EXTRAS</t>
  </si>
  <si>
    <t>PRODUCCIÓN PROMEDIO POR 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</si>
</sst>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[$$-240A]\ * #,##0_);_([$$-240A]\ * \(#,##0\);_([$$-240A]\ * &quot;-&quot;??_);_(@_)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  <numFmt numFmtId="168" formatCode="_-[$$-240A]\ * #,##0.00_ ;_-[$$-240A]\ * \-#,##0.00\ ;_-[$$-240A]\ * &quot;-&quot;??_ ;_-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Gisha"/>
      <family val="2"/>
    </font>
    <font>
      <b/>
      <sz val="10"/>
      <color theme="0" tint="-4.9989318521683403E-2"/>
      <name val="Gisha"/>
      <family val="2"/>
    </font>
    <font>
      <sz val="9"/>
      <color theme="0" tint="-4.9989318521683403E-2"/>
      <name val="Gisha"/>
      <family val="2"/>
    </font>
    <font>
      <sz val="9"/>
      <color theme="1"/>
      <name val="Gisha"/>
      <family val="2"/>
    </font>
    <font>
      <u/>
      <sz val="11"/>
      <color theme="10"/>
      <name val="Calibri"/>
      <family val="2"/>
      <scheme val="minor"/>
    </font>
    <font>
      <b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0" tint="-4.9989318521683403E-2"/>
      <name val="Agency FB"/>
      <family val="2"/>
    </font>
    <font>
      <b/>
      <sz val="16"/>
      <color theme="0" tint="-4.9989318521683403E-2"/>
      <name val="Agency FB"/>
      <family val="2"/>
    </font>
    <font>
      <b/>
      <sz val="13"/>
      <color theme="0" tint="-4.9989318521683403E-2"/>
      <name val="Agency FB"/>
      <family val="2"/>
    </font>
    <font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Gisha"/>
      <family val="2"/>
    </font>
    <font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 style="thin">
        <color theme="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1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1" fontId="0" fillId="4" borderId="1" xfId="0" applyNumberFormat="1" applyFill="1" applyBorder="1" applyAlignment="1">
      <alignment horizontal="right"/>
    </xf>
    <xf numFmtId="165" fontId="0" fillId="4" borderId="1" xfId="1" applyNumberFormat="1" applyFont="1" applyFill="1" applyBorder="1" applyAlignment="1">
      <alignment horizontal="right"/>
    </xf>
    <xf numFmtId="167" fontId="0" fillId="4" borderId="1" xfId="2" applyNumberFormat="1" applyFont="1" applyFill="1" applyBorder="1" applyAlignment="1">
      <alignment horizontal="right"/>
    </xf>
    <xf numFmtId="165" fontId="0" fillId="4" borderId="1" xfId="0" applyNumberFormat="1" applyFill="1" applyBorder="1" applyAlignment="1">
      <alignment horizontal="right"/>
    </xf>
    <xf numFmtId="0" fontId="0" fillId="4" borderId="1" xfId="1" applyNumberFormat="1" applyFont="1" applyFill="1" applyBorder="1" applyAlignment="1">
      <alignment horizontal="right"/>
    </xf>
    <xf numFmtId="0" fontId="0" fillId="4" borderId="8" xfId="1" applyNumberFormat="1" applyFont="1" applyFill="1" applyBorder="1" applyAlignment="1">
      <alignment horizontal="right"/>
    </xf>
    <xf numFmtId="0" fontId="0" fillId="4" borderId="1" xfId="0" applyNumberFormat="1" applyFill="1" applyBorder="1" applyAlignment="1">
      <alignment horizontal="right"/>
    </xf>
    <xf numFmtId="165" fontId="0" fillId="4" borderId="8" xfId="1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167" fontId="5" fillId="0" borderId="1" xfId="2" applyNumberFormat="1" applyFont="1" applyBorder="1"/>
    <xf numFmtId="0" fontId="0" fillId="0" borderId="12" xfId="0" applyBorder="1"/>
    <xf numFmtId="0" fontId="4" fillId="3" borderId="1" xfId="0" applyFont="1" applyFill="1" applyBorder="1" applyAlignment="1">
      <alignment vertical="center" wrapText="1"/>
    </xf>
    <xf numFmtId="0" fontId="11" fillId="6" borderId="16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1" fontId="12" fillId="7" borderId="1" xfId="0" applyNumberFormat="1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left"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2" fontId="12" fillId="7" borderId="19" xfId="0" applyNumberFormat="1" applyFont="1" applyFill="1" applyBorder="1" applyAlignment="1">
      <alignment horizontal="center" vertical="center"/>
    </xf>
    <xf numFmtId="1" fontId="12" fillId="7" borderId="19" xfId="0" applyNumberFormat="1" applyFont="1" applyFill="1" applyBorder="1" applyAlignment="1">
      <alignment horizontal="center" vertical="center"/>
    </xf>
    <xf numFmtId="1" fontId="12" fillId="7" borderId="14" xfId="0" applyNumberFormat="1" applyFont="1" applyFill="1" applyBorder="1" applyAlignment="1">
      <alignment horizontal="center" vertical="center"/>
    </xf>
    <xf numFmtId="0" fontId="12" fillId="7" borderId="14" xfId="1" applyNumberFormat="1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left" vertical="center" wrapText="1"/>
    </xf>
    <xf numFmtId="0" fontId="0" fillId="0" borderId="23" xfId="0" applyBorder="1"/>
    <xf numFmtId="0" fontId="12" fillId="7" borderId="25" xfId="0" applyFont="1" applyFill="1" applyBorder="1" applyAlignment="1">
      <alignment horizontal="center" vertical="center"/>
    </xf>
    <xf numFmtId="0" fontId="0" fillId="0" borderId="26" xfId="0" applyBorder="1"/>
    <xf numFmtId="1" fontId="12" fillId="7" borderId="27" xfId="0" applyNumberFormat="1" applyFont="1" applyFill="1" applyBorder="1" applyAlignment="1">
      <alignment horizontal="center" vertical="center"/>
    </xf>
    <xf numFmtId="1" fontId="12" fillId="7" borderId="25" xfId="0" applyNumberFormat="1" applyFont="1" applyFill="1" applyBorder="1" applyAlignment="1">
      <alignment horizontal="center" vertical="center"/>
    </xf>
    <xf numFmtId="1" fontId="12" fillId="7" borderId="28" xfId="0" applyNumberFormat="1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7" borderId="29" xfId="0" applyFont="1" applyFill="1" applyBorder="1" applyAlignment="1">
      <alignment horizontal="center" vertical="center"/>
    </xf>
    <xf numFmtId="0" fontId="14" fillId="2" borderId="15" xfId="0" applyFont="1" applyFill="1" applyBorder="1"/>
    <xf numFmtId="0" fontId="14" fillId="2" borderId="20" xfId="0" applyFont="1" applyFill="1" applyBorder="1"/>
    <xf numFmtId="167" fontId="14" fillId="2" borderId="15" xfId="2" applyNumberFormat="1" applyFont="1" applyFill="1" applyBorder="1"/>
    <xf numFmtId="167" fontId="14" fillId="2" borderId="20" xfId="2" applyNumberFormat="1" applyFont="1" applyFill="1" applyBorder="1"/>
    <xf numFmtId="14" fontId="0" fillId="0" borderId="0" xfId="0" applyNumberFormat="1"/>
    <xf numFmtId="168" fontId="0" fillId="0" borderId="0" xfId="0" applyNumberFormat="1"/>
    <xf numFmtId="167" fontId="0" fillId="0" borderId="0" xfId="0" applyNumberFormat="1"/>
    <xf numFmtId="165" fontId="12" fillId="7" borderId="18" xfId="1" applyNumberFormat="1" applyFont="1" applyFill="1" applyBorder="1" applyAlignment="1">
      <alignment horizontal="center" vertical="center"/>
    </xf>
    <xf numFmtId="165" fontId="12" fillId="7" borderId="19" xfId="0" applyNumberFormat="1" applyFont="1" applyFill="1" applyBorder="1" applyAlignment="1">
      <alignment horizontal="center" vertical="center"/>
    </xf>
    <xf numFmtId="165" fontId="12" fillId="7" borderId="19" xfId="1" applyNumberFormat="1" applyFont="1" applyFill="1" applyBorder="1" applyAlignment="1">
      <alignment horizontal="center" vertical="center"/>
    </xf>
    <xf numFmtId="165" fontId="12" fillId="7" borderId="30" xfId="1" applyNumberFormat="1" applyFont="1" applyFill="1" applyBorder="1" applyAlignment="1">
      <alignment horizontal="center" vertical="center"/>
    </xf>
    <xf numFmtId="165" fontId="12" fillId="8" borderId="32" xfId="1" applyNumberFormat="1" applyFont="1" applyFill="1" applyBorder="1" applyAlignment="1">
      <alignment horizontal="center" vertical="center"/>
    </xf>
    <xf numFmtId="165" fontId="12" fillId="8" borderId="33" xfId="1" applyNumberFormat="1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vertical="center"/>
    </xf>
    <xf numFmtId="0" fontId="9" fillId="6" borderId="34" xfId="0" applyFont="1" applyFill="1" applyBorder="1" applyAlignment="1">
      <alignment horizontal="center" vertical="center" wrapText="1"/>
    </xf>
    <xf numFmtId="165" fontId="12" fillId="7" borderId="29" xfId="1" applyNumberFormat="1" applyFont="1" applyFill="1" applyBorder="1" applyAlignment="1">
      <alignment horizontal="center" vertical="center"/>
    </xf>
    <xf numFmtId="165" fontId="12" fillId="7" borderId="25" xfId="0" applyNumberFormat="1" applyFont="1" applyFill="1" applyBorder="1" applyAlignment="1">
      <alignment horizontal="center" vertical="center"/>
    </xf>
    <xf numFmtId="165" fontId="12" fillId="7" borderId="25" xfId="1" applyNumberFormat="1" applyFont="1" applyFill="1" applyBorder="1" applyAlignment="1">
      <alignment horizontal="center" vertical="center"/>
    </xf>
    <xf numFmtId="165" fontId="12" fillId="7" borderId="31" xfId="1" applyNumberFormat="1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2" fontId="12" fillId="7" borderId="5" xfId="0" applyNumberFormat="1" applyFont="1" applyFill="1" applyBorder="1" applyAlignment="1">
      <alignment horizontal="center" vertical="center"/>
    </xf>
    <xf numFmtId="2" fontId="12" fillId="7" borderId="29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5" borderId="0" xfId="3" applyFont="1" applyFill="1" applyBorder="1" applyAlignment="1">
      <alignment horizontal="center" vertical="center" wrapText="1"/>
    </xf>
    <xf numFmtId="0" fontId="7" fillId="5" borderId="12" xfId="3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AA56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2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PAP método de inventario cero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Costo PAP mensual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val>
            <c:numRef>
              <c:f>'PAP Inventario Cero'!$B$21:$G$21</c:f>
              <c:numCache>
                <c:formatCode>_([$$-240A]\ * #,##0_);_([$$-240A]\ * \(#,##0\);_([$$-240A]\ * "-"??_);_(@_)</c:formatCode>
                <c:ptCount val="6"/>
                <c:pt idx="0">
                  <c:v>12280</c:v>
                </c:pt>
                <c:pt idx="1">
                  <c:v>18700</c:v>
                </c:pt>
                <c:pt idx="2">
                  <c:v>18900</c:v>
                </c:pt>
                <c:pt idx="3">
                  <c:v>18900</c:v>
                </c:pt>
                <c:pt idx="4">
                  <c:v>17240</c:v>
                </c:pt>
                <c:pt idx="5">
                  <c:v>14400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6-42D0-A0FB-01765ACCF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043789136"/>
        <c:axId val="-1043788592"/>
      </c:barChart>
      <c:lineChart>
        <c:grouping val="standard"/>
        <c:varyColors val="0"/>
        <c:ser>
          <c:idx val="0"/>
          <c:order val="0"/>
          <c:tx>
            <c:strRef>
              <c:f>'PAP Inventario Cero'!$A$14</c:f>
              <c:strCache>
                <c:ptCount val="1"/>
                <c:pt idx="0">
                  <c:v>Trabajadores utilizados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'PAP Inventario Cero'!$B$14:$G$14</c:f>
              <c:numCache>
                <c:formatCode>General</c:formatCode>
                <c:ptCount val="6"/>
                <c:pt idx="0">
                  <c:v>6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8</c:v>
                </c:pt>
                <c:pt idx="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6-42D0-A0FB-01765ACCF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3790768"/>
        <c:axId val="-1043791312"/>
      </c:lineChart>
      <c:catAx>
        <c:axId val="-1043789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Meses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88592"/>
        <c:crosses val="autoZero"/>
        <c:auto val="1"/>
        <c:lblAlgn val="ctr"/>
        <c:lblOffset val="100"/>
        <c:noMultiLvlLbl val="0"/>
      </c:catAx>
      <c:valAx>
        <c:axId val="-104378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Costo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_([$$-240A]\ * #,##0_);_([$$-240A]\ * \(#,##0\);_([$$-240A]\ 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89136"/>
        <c:crosses val="autoZero"/>
        <c:crossBetween val="between"/>
      </c:valAx>
      <c:valAx>
        <c:axId val="-10437913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Trabajadores empleados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90768"/>
        <c:crosses val="max"/>
        <c:crossBetween val="between"/>
      </c:valAx>
      <c:catAx>
        <c:axId val="-1043790768"/>
        <c:scaling>
          <c:orientation val="minMax"/>
        </c:scaling>
        <c:delete val="1"/>
        <c:axPos val="b"/>
        <c:majorTickMark val="none"/>
        <c:minorTickMark val="none"/>
        <c:tickLblPos val="nextTo"/>
        <c:crossAx val="-1043791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PAP</a:t>
            </a:r>
            <a:r>
              <a:rPr lang="es-CO" baseline="0"/>
              <a:t> - Modelo de Persecusión Inventario Cero</a:t>
            </a:r>
            <a:endParaRPr lang="es-CO"/>
          </a:p>
        </c:rich>
      </c:tx>
      <c:layout>
        <c:manualLayout>
          <c:xMode val="edge"/>
          <c:yMode val="edge"/>
          <c:x val="0.31612446225638363"/>
          <c:y val="1.43099834780452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9157636967495847"/>
          <c:y val="0.10317011139824479"/>
          <c:w val="0.73253891167795637"/>
          <c:h val="0.70512178474386467"/>
        </c:manualLayout>
      </c:layout>
      <c:barChart>
        <c:barDir val="col"/>
        <c:grouping val="clustered"/>
        <c:varyColors val="0"/>
        <c:ser>
          <c:idx val="1"/>
          <c:order val="1"/>
          <c:tx>
            <c:v>Costo PAP mensual</c:v>
          </c:tx>
          <c:spPr>
            <a:solidFill>
              <a:srgbClr val="0070C0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'PAP Nivelación con Horas Extras'!$C$4:$H$4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'PAP Nivelación con Horas Extras'!$C$27:$H$27</c:f>
              <c:numCache>
                <c:formatCode>_([$$-240A]\ * #,##0_);_([$$-240A]\ * \(#,##0\);_([$$-240A]\ * "-"??_);_(@_)</c:formatCode>
                <c:ptCount val="6"/>
                <c:pt idx="0">
                  <c:v>20400</c:v>
                </c:pt>
                <c:pt idx="1">
                  <c:v>17640</c:v>
                </c:pt>
                <c:pt idx="2">
                  <c:v>20421</c:v>
                </c:pt>
                <c:pt idx="3">
                  <c:v>19710</c:v>
                </c:pt>
                <c:pt idx="4">
                  <c:v>21834</c:v>
                </c:pt>
                <c:pt idx="5">
                  <c:v>18765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D-424E-B785-1C5C82AB8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043789136"/>
        <c:axId val="-1043788592"/>
      </c:barChart>
      <c:lineChart>
        <c:grouping val="standard"/>
        <c:varyColors val="0"/>
        <c:ser>
          <c:idx val="0"/>
          <c:order val="0"/>
          <c:tx>
            <c:strRef>
              <c:f>'PAP Nivelación con Horas Extras'!$B$12</c:f>
              <c:strCache>
                <c:ptCount val="1"/>
                <c:pt idx="0">
                  <c:v>OPERARIOS UTILIZADOS</c:v>
                </c:pt>
              </c:strCache>
            </c:strRef>
          </c:tx>
          <c:spPr>
            <a:ln w="508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12"/>
            <c:spPr>
              <a:solidFill>
                <a:schemeClr val="bg1"/>
              </a:solidFill>
              <a:ln w="53975">
                <a:solidFill>
                  <a:srgbClr val="FFC000"/>
                </a:solidFill>
                <a:round/>
              </a:ln>
              <a:effectLst/>
            </c:spPr>
          </c:marker>
          <c:cat>
            <c:strRef>
              <c:f>'PAP Nivelación con Horas Extras'!$C$4:$H$4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'PAP Nivelación con Horas Extras'!$C$12:$H$12</c:f>
              <c:numCache>
                <c:formatCode>0</c:formatCode>
                <c:ptCount val="6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D-424E-B785-1C5C82AB8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3790768"/>
        <c:axId val="-1043791312"/>
      </c:lineChart>
      <c:catAx>
        <c:axId val="-1043789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Meses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88592"/>
        <c:crosses val="autoZero"/>
        <c:auto val="1"/>
        <c:lblAlgn val="ctr"/>
        <c:lblOffset val="100"/>
        <c:noMultiLvlLbl val="0"/>
      </c:catAx>
      <c:valAx>
        <c:axId val="-104378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400"/>
                  <a:t>Costo</a:t>
                </a:r>
                <a:r>
                  <a:rPr lang="es-CO"/>
                  <a:t> </a:t>
                </a:r>
              </a:p>
            </c:rich>
          </c:tx>
          <c:layout>
            <c:manualLayout>
              <c:xMode val="edge"/>
              <c:yMode val="edge"/>
              <c:x val="1.8629407850964737E-2"/>
              <c:y val="0.407522049950951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_([$$-240A]\ * #,##0_);_([$$-240A]\ * \(#,##0\);_([$$-240A]\ 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89136"/>
        <c:crosses val="autoZero"/>
        <c:crossBetween val="between"/>
      </c:valAx>
      <c:valAx>
        <c:axId val="-10437913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400"/>
                  <a:t>Operarios Utilizados</a:t>
                </a:r>
              </a:p>
            </c:rich>
          </c:tx>
          <c:layout>
            <c:manualLayout>
              <c:xMode val="edge"/>
              <c:yMode val="edge"/>
              <c:x val="0.94947427978688292"/>
              <c:y val="0.285015691057616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90768"/>
        <c:crosses val="max"/>
        <c:crossBetween val="between"/>
      </c:valAx>
      <c:catAx>
        <c:axId val="-1043790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0437913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PAP - Modelo de Persecusión Inventario Cero</a:t>
            </a:r>
            <a:endParaRPr lang="es-PE">
              <a:effectLst/>
            </a:endParaRPr>
          </a:p>
        </c:rich>
      </c:tx>
      <c:layout>
        <c:manualLayout>
          <c:xMode val="edge"/>
          <c:yMode val="edge"/>
          <c:x val="0.27222698959037306"/>
          <c:y val="1.229485515612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7177466589131449"/>
          <c:y val="0.10518515665014368"/>
          <c:w val="0.73253891167795637"/>
          <c:h val="0.70512178474386467"/>
        </c:manualLayout>
      </c:layout>
      <c:barChart>
        <c:barDir val="col"/>
        <c:grouping val="clustered"/>
        <c:varyColors val="0"/>
        <c:ser>
          <c:idx val="1"/>
          <c:order val="1"/>
          <c:tx>
            <c:v>Unidades Producidas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'PAP Nivelación con Horas Extras'!$C$4:$H$4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'PAP Nivelación con Horas Extras'!$C$13:$H$13</c:f>
              <c:numCache>
                <c:formatCode>General</c:formatCode>
                <c:ptCount val="6"/>
                <c:pt idx="0">
                  <c:v>3312</c:v>
                </c:pt>
                <c:pt idx="1">
                  <c:v>2880</c:v>
                </c:pt>
                <c:pt idx="2">
                  <c:v>3312</c:v>
                </c:pt>
                <c:pt idx="3">
                  <c:v>3024</c:v>
                </c:pt>
                <c:pt idx="4">
                  <c:v>3168</c:v>
                </c:pt>
                <c:pt idx="5">
                  <c:v>3024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8-4724-9089-80CC038A3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043789136"/>
        <c:axId val="-1043788592"/>
      </c:barChart>
      <c:lineChart>
        <c:grouping val="standard"/>
        <c:varyColors val="0"/>
        <c:ser>
          <c:idx val="0"/>
          <c:order val="0"/>
          <c:tx>
            <c:strRef>
              <c:f>'PAP Nivelación con Horas Extras'!$B$12</c:f>
              <c:strCache>
                <c:ptCount val="1"/>
                <c:pt idx="0">
                  <c:v>OPERARIOS UTILIZADOS</c:v>
                </c:pt>
              </c:strCache>
            </c:strRef>
          </c:tx>
          <c:spPr>
            <a:ln w="508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12"/>
            <c:spPr>
              <a:solidFill>
                <a:schemeClr val="bg1"/>
              </a:solidFill>
              <a:ln w="53975">
                <a:solidFill>
                  <a:srgbClr val="FFC000"/>
                </a:solidFill>
                <a:round/>
              </a:ln>
              <a:effectLst/>
            </c:spPr>
          </c:marker>
          <c:cat>
            <c:strRef>
              <c:f>'PAP Nivelación con Horas Extras'!$C$4:$H$4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'PAP Nivelación con Horas Extras'!$C$12:$H$12</c:f>
              <c:numCache>
                <c:formatCode>0</c:formatCode>
                <c:ptCount val="6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8-4724-9089-80CC038A3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3790768"/>
        <c:axId val="-1043791312"/>
      </c:lineChart>
      <c:catAx>
        <c:axId val="-1043789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Meses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88592"/>
        <c:crosses val="autoZero"/>
        <c:auto val="1"/>
        <c:lblAlgn val="ctr"/>
        <c:lblOffset val="100"/>
        <c:noMultiLvlLbl val="0"/>
      </c:catAx>
      <c:valAx>
        <c:axId val="-104378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400"/>
                  <a:t>Costo </a:t>
                </a:r>
              </a:p>
            </c:rich>
          </c:tx>
          <c:layout>
            <c:manualLayout>
              <c:xMode val="edge"/>
              <c:yMode val="edge"/>
              <c:x val="1.8629407850964737E-2"/>
              <c:y val="0.407522049950951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89136"/>
        <c:crosses val="autoZero"/>
        <c:crossBetween val="between"/>
      </c:valAx>
      <c:valAx>
        <c:axId val="-10437913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400"/>
                  <a:t>Operarios Utilizados</a:t>
                </a:r>
              </a:p>
            </c:rich>
          </c:tx>
          <c:layout>
            <c:manualLayout>
              <c:xMode val="edge"/>
              <c:yMode val="edge"/>
              <c:x val="0.94947427978688292"/>
              <c:y val="0.285015691057616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90768"/>
        <c:crosses val="max"/>
        <c:crossBetween val="between"/>
      </c:valAx>
      <c:catAx>
        <c:axId val="-1043790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0437913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9F801E-18AC-4EBD-A4FB-64E5B682CC21}">
  <sheetPr/>
  <sheetViews>
    <sheetView zoomScale="10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D985043-5E4F-494D-8DDF-F82336DAF867}">
  <sheetPr/>
  <sheetViews>
    <sheetView zoomScale="10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3BOuuJOFJHU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youtube.com/channel/UCsisI-iyyCmaPlKxC41j4-w?view_as=subscriber" TargetMode="Externa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</xdr:colOff>
      <xdr:row>3</xdr:row>
      <xdr:rowOff>4763</xdr:rowOff>
    </xdr:from>
    <xdr:to>
      <xdr:col>13</xdr:col>
      <xdr:colOff>733425</xdr:colOff>
      <xdr:row>20</xdr:row>
      <xdr:rowOff>133351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552450</xdr:colOff>
      <xdr:row>21</xdr:row>
      <xdr:rowOff>57150</xdr:rowOff>
    </xdr:from>
    <xdr:to>
      <xdr:col>6</xdr:col>
      <xdr:colOff>153250</xdr:colOff>
      <xdr:row>26</xdr:row>
      <xdr:rowOff>85725</xdr:rowOff>
    </xdr:to>
    <xdr:sp macro="" textlink="">
      <xdr:nvSpPr>
        <xdr:cNvPr id="4" name="Oval Callou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210050" y="4324350"/>
          <a:ext cx="1829650" cy="981075"/>
        </a:xfrm>
        <a:prstGeom prst="wedgeEllipseCallout">
          <a:avLst/>
        </a:prstGeom>
        <a:solidFill>
          <a:schemeClr val="bg1">
            <a:lumMod val="75000"/>
          </a:schemeClr>
        </a:solidFill>
        <a:ln w="38100"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>
              <a:solidFill>
                <a:schemeClr val="tx1"/>
              </a:solidFill>
            </a:rPr>
            <a:t>Las celdas de color </a:t>
          </a:r>
          <a:r>
            <a:rPr lang="es-CO" sz="1200" b="1">
              <a:solidFill>
                <a:schemeClr val="tx1"/>
              </a:solidFill>
            </a:rPr>
            <a:t>GRIS</a:t>
          </a:r>
          <a:r>
            <a:rPr lang="es-CO" sz="1100" b="1">
              <a:solidFill>
                <a:schemeClr val="tx1"/>
              </a:solidFill>
            </a:rPr>
            <a:t> son de cálculo automático</a:t>
          </a:r>
        </a:p>
      </xdr:txBody>
    </xdr:sp>
    <xdr:clientData/>
  </xdr:twoCellAnchor>
  <xdr:twoCellAnchor>
    <xdr:from>
      <xdr:col>7</xdr:col>
      <xdr:colOff>28575</xdr:colOff>
      <xdr:row>21</xdr:row>
      <xdr:rowOff>28575</xdr:rowOff>
    </xdr:from>
    <xdr:to>
      <xdr:col>9</xdr:col>
      <xdr:colOff>353275</xdr:colOff>
      <xdr:row>26</xdr:row>
      <xdr:rowOff>76200</xdr:rowOff>
    </xdr:to>
    <xdr:sp macro="" textlink="">
      <xdr:nvSpPr>
        <xdr:cNvPr id="5" name="Oval Callou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657975" y="4295775"/>
          <a:ext cx="1829650" cy="1000125"/>
        </a:xfrm>
        <a:prstGeom prst="wedgeEllipseCallout">
          <a:avLst/>
        </a:prstGeom>
        <a:solidFill>
          <a:schemeClr val="bg1">
            <a:lumMod val="75000"/>
          </a:schemeClr>
        </a:solidFill>
        <a:ln w="38100"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>
              <a:solidFill>
                <a:schemeClr val="tx1"/>
              </a:solidFill>
            </a:rPr>
            <a:t>Las celdas de color </a:t>
          </a:r>
          <a:r>
            <a:rPr lang="es-CO" sz="1200" b="1">
              <a:solidFill>
                <a:schemeClr val="tx1"/>
              </a:solidFill>
            </a:rPr>
            <a:t>BLANCO</a:t>
          </a:r>
          <a:r>
            <a:rPr lang="es-CO" sz="1100" b="1">
              <a:solidFill>
                <a:schemeClr val="tx1"/>
              </a:solidFill>
            </a:rPr>
            <a:t> se</a:t>
          </a:r>
          <a:r>
            <a:rPr lang="es-CO" sz="1100" b="1" baseline="0">
              <a:solidFill>
                <a:schemeClr val="tx1"/>
              </a:solidFill>
            </a:rPr>
            <a:t> deben diligenciar.</a:t>
          </a:r>
          <a:endParaRPr lang="es-CO" sz="11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6</xdr:row>
      <xdr:rowOff>0</xdr:rowOff>
    </xdr:from>
    <xdr:to>
      <xdr:col>15</xdr:col>
      <xdr:colOff>561975</xdr:colOff>
      <xdr:row>20</xdr:row>
      <xdr:rowOff>171450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171694-8882-4786-9420-76AEF75AA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1143000"/>
          <a:ext cx="2838450" cy="283845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</xdr:row>
      <xdr:rowOff>57744</xdr:rowOff>
    </xdr:from>
    <xdr:to>
      <xdr:col>11</xdr:col>
      <xdr:colOff>366185</xdr:colOff>
      <xdr:row>26</xdr:row>
      <xdr:rowOff>28575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BA8EA34-0A7F-4B8B-8F12-3C9C560FD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248244"/>
          <a:ext cx="8414810" cy="47333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0421" cy="63025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37D9A3-5397-455E-904E-1D060F3A35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0421" cy="63025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0829FB-E940-4858-8270-1CA402245E6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genioempresa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zoomScaleNormal="100" workbookViewId="0">
      <selection activeCell="L26" sqref="L26"/>
    </sheetView>
  </sheetViews>
  <sheetFormatPr baseColWidth="10" defaultColWidth="11.42578125" defaultRowHeight="15" x14ac:dyDescent="0.25"/>
  <cols>
    <col min="1" max="1" width="32.5703125" customWidth="1"/>
    <col min="2" max="8" width="11.140625" customWidth="1"/>
  </cols>
  <sheetData>
    <row r="1" spans="1:14" ht="25.5" customHeight="1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/>
      <c r="M1" s="68"/>
      <c r="N1" s="68"/>
    </row>
    <row r="2" spans="1:14" ht="25.5" customHeight="1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8"/>
      <c r="M2" s="68"/>
      <c r="N2" s="68"/>
    </row>
    <row r="4" spans="1:14" x14ac:dyDescent="0.25"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2" t="s">
        <v>8</v>
      </c>
      <c r="I4" s="69"/>
      <c r="J4" s="70"/>
      <c r="K4" s="70"/>
      <c r="L4" s="70"/>
      <c r="M4" s="70"/>
      <c r="N4" s="71"/>
    </row>
    <row r="5" spans="1:14" x14ac:dyDescent="0.25">
      <c r="A5" s="3" t="s">
        <v>9</v>
      </c>
      <c r="B5" s="4">
        <v>22</v>
      </c>
      <c r="C5" s="4">
        <v>19</v>
      </c>
      <c r="D5" s="4">
        <v>21</v>
      </c>
      <c r="E5" s="4">
        <v>21</v>
      </c>
      <c r="F5" s="4">
        <v>22</v>
      </c>
      <c r="G5" s="4">
        <v>20</v>
      </c>
      <c r="H5" s="5">
        <f>SUM(B5:G5)</f>
        <v>125</v>
      </c>
      <c r="I5" s="72"/>
      <c r="J5" s="73"/>
      <c r="K5" s="73"/>
      <c r="L5" s="73"/>
      <c r="M5" s="73"/>
      <c r="N5" s="74"/>
    </row>
    <row r="6" spans="1:14" x14ac:dyDescent="0.25">
      <c r="A6" s="3" t="s">
        <v>10</v>
      </c>
      <c r="B6" s="5">
        <f t="shared" ref="B6:G6" si="0">B5*$B$23</f>
        <v>440</v>
      </c>
      <c r="C6" s="5">
        <f t="shared" si="0"/>
        <v>380</v>
      </c>
      <c r="D6" s="5">
        <f t="shared" si="0"/>
        <v>420</v>
      </c>
      <c r="E6" s="5">
        <f t="shared" si="0"/>
        <v>420</v>
      </c>
      <c r="F6" s="5">
        <f t="shared" si="0"/>
        <v>440</v>
      </c>
      <c r="G6" s="5">
        <f t="shared" si="0"/>
        <v>400</v>
      </c>
      <c r="H6" s="5">
        <f t="shared" ref="H6:H21" si="1">SUM(B6:G6)</f>
        <v>2500</v>
      </c>
      <c r="I6" s="72"/>
      <c r="J6" s="73"/>
      <c r="K6" s="73"/>
      <c r="L6" s="73"/>
      <c r="M6" s="73"/>
      <c r="N6" s="74"/>
    </row>
    <row r="7" spans="1:14" x14ac:dyDescent="0.25">
      <c r="A7" s="3" t="s">
        <v>11</v>
      </c>
      <c r="B7" s="6">
        <v>2390</v>
      </c>
      <c r="C7" s="6">
        <v>3700</v>
      </c>
      <c r="D7" s="6">
        <v>4020</v>
      </c>
      <c r="E7" s="6">
        <v>3810</v>
      </c>
      <c r="F7" s="6">
        <v>3230</v>
      </c>
      <c r="G7" s="6">
        <v>2850</v>
      </c>
      <c r="H7" s="5">
        <f t="shared" si="1"/>
        <v>20000</v>
      </c>
      <c r="I7" s="72"/>
      <c r="J7" s="73"/>
      <c r="K7" s="73"/>
      <c r="L7" s="73"/>
      <c r="M7" s="73"/>
      <c r="N7" s="74"/>
    </row>
    <row r="8" spans="1:14" x14ac:dyDescent="0.25">
      <c r="A8" s="3" t="s">
        <v>12</v>
      </c>
      <c r="B8" s="7">
        <f>ROUNDUP(B7/B6,0)</f>
        <v>6</v>
      </c>
      <c r="C8" s="7">
        <f t="shared" ref="C8:G8" si="2">ROUNDUP(C7/C6,0)</f>
        <v>10</v>
      </c>
      <c r="D8" s="7">
        <f t="shared" si="2"/>
        <v>10</v>
      </c>
      <c r="E8" s="7">
        <f t="shared" si="2"/>
        <v>10</v>
      </c>
      <c r="F8" s="7">
        <f t="shared" si="2"/>
        <v>8</v>
      </c>
      <c r="G8" s="7">
        <f t="shared" si="2"/>
        <v>8</v>
      </c>
      <c r="H8" s="5"/>
      <c r="I8" s="72"/>
      <c r="J8" s="73"/>
      <c r="K8" s="73"/>
      <c r="L8" s="73"/>
      <c r="M8" s="73"/>
      <c r="N8" s="74"/>
    </row>
    <row r="9" spans="1:14" x14ac:dyDescent="0.25">
      <c r="A9" s="3" t="s">
        <v>13</v>
      </c>
      <c r="B9" s="5">
        <f>B24</f>
        <v>5</v>
      </c>
      <c r="C9" s="7">
        <f>IF(B8&gt;=B9,B9+B10,IF(B9&gt;=B8,B9-B12,""))</f>
        <v>6</v>
      </c>
      <c r="D9" s="7">
        <f t="shared" ref="D9:F9" si="3">IF(C8&gt;=C9,C9+C10,IF(C9&gt;=C8,C9-C12,""))</f>
        <v>10</v>
      </c>
      <c r="E9" s="7">
        <f t="shared" si="3"/>
        <v>10</v>
      </c>
      <c r="F9" s="7">
        <f t="shared" si="3"/>
        <v>10</v>
      </c>
      <c r="G9" s="7">
        <f>IF(F8&gt;=F9,F9+F10,IF(F9&gt;=F8,F9-F12,""))</f>
        <v>8</v>
      </c>
      <c r="H9" s="5"/>
      <c r="I9" s="72"/>
      <c r="J9" s="73"/>
      <c r="K9" s="73"/>
      <c r="L9" s="73"/>
      <c r="M9" s="73"/>
      <c r="N9" s="74"/>
    </row>
    <row r="10" spans="1:14" x14ac:dyDescent="0.25">
      <c r="A10" s="3" t="s">
        <v>14</v>
      </c>
      <c r="B10" s="7">
        <f>IF(B8&gt;=B9,B8-B9,0)</f>
        <v>1</v>
      </c>
      <c r="C10" s="7">
        <f t="shared" ref="C10:D10" si="4">IF(C8&gt;=C9,C8-C9,0)</f>
        <v>4</v>
      </c>
      <c r="D10" s="7">
        <f t="shared" si="4"/>
        <v>0</v>
      </c>
      <c r="E10" s="7">
        <f>IF(E8&gt;=E9,E8-E9,0)</f>
        <v>0</v>
      </c>
      <c r="F10" s="7">
        <f t="shared" ref="F10:G10" si="5">IF(F8&gt;=F9,F8-F9,0)</f>
        <v>0</v>
      </c>
      <c r="G10" s="7">
        <f t="shared" si="5"/>
        <v>0</v>
      </c>
      <c r="H10" s="5"/>
      <c r="I10" s="72"/>
      <c r="J10" s="73"/>
      <c r="K10" s="73"/>
      <c r="L10" s="73"/>
      <c r="M10" s="73"/>
      <c r="N10" s="74"/>
    </row>
    <row r="11" spans="1:14" x14ac:dyDescent="0.25">
      <c r="A11" s="3" t="s">
        <v>15</v>
      </c>
      <c r="B11" s="8">
        <f t="shared" ref="B11:G11" si="6">B10*$B$26</f>
        <v>400</v>
      </c>
      <c r="C11" s="8">
        <f t="shared" si="6"/>
        <v>1600</v>
      </c>
      <c r="D11" s="8">
        <f t="shared" si="6"/>
        <v>0</v>
      </c>
      <c r="E11" s="8">
        <f t="shared" si="6"/>
        <v>0</v>
      </c>
      <c r="F11" s="8">
        <f t="shared" si="6"/>
        <v>0</v>
      </c>
      <c r="G11" s="8">
        <f t="shared" si="6"/>
        <v>0</v>
      </c>
      <c r="H11" s="9">
        <f t="shared" si="1"/>
        <v>2000</v>
      </c>
      <c r="I11" s="72"/>
      <c r="J11" s="73"/>
      <c r="K11" s="73"/>
      <c r="L11" s="73"/>
      <c r="M11" s="73"/>
      <c r="N11" s="74"/>
    </row>
    <row r="12" spans="1:14" x14ac:dyDescent="0.25">
      <c r="A12" s="3" t="s">
        <v>16</v>
      </c>
      <c r="B12" s="7">
        <f t="shared" ref="B12:G12" si="7">IF(B9&gt;=B8,B9-B8,0)</f>
        <v>0</v>
      </c>
      <c r="C12" s="7">
        <f t="shared" si="7"/>
        <v>0</v>
      </c>
      <c r="D12" s="7">
        <f t="shared" si="7"/>
        <v>0</v>
      </c>
      <c r="E12" s="7">
        <f t="shared" si="7"/>
        <v>0</v>
      </c>
      <c r="F12" s="7">
        <f t="shared" si="7"/>
        <v>2</v>
      </c>
      <c r="G12" s="7">
        <f t="shared" si="7"/>
        <v>0</v>
      </c>
      <c r="H12" s="5"/>
      <c r="I12" s="72"/>
      <c r="J12" s="73"/>
      <c r="K12" s="73"/>
      <c r="L12" s="73"/>
      <c r="M12" s="73"/>
      <c r="N12" s="74"/>
    </row>
    <row r="13" spans="1:14" x14ac:dyDescent="0.25">
      <c r="A13" s="3" t="s">
        <v>17</v>
      </c>
      <c r="B13" s="10">
        <f t="shared" ref="B13:G13" si="8">B12*$B$27</f>
        <v>0</v>
      </c>
      <c r="C13" s="10">
        <f t="shared" si="8"/>
        <v>0</v>
      </c>
      <c r="D13" s="10">
        <f t="shared" si="8"/>
        <v>0</v>
      </c>
      <c r="E13" s="10">
        <f t="shared" si="8"/>
        <v>0</v>
      </c>
      <c r="F13" s="10">
        <f t="shared" si="8"/>
        <v>1400</v>
      </c>
      <c r="G13" s="10">
        <f t="shared" si="8"/>
        <v>0</v>
      </c>
      <c r="H13" s="9">
        <f t="shared" si="1"/>
        <v>1400</v>
      </c>
      <c r="I13" s="72"/>
      <c r="J13" s="73"/>
      <c r="K13" s="73"/>
      <c r="L13" s="73"/>
      <c r="M13" s="73"/>
      <c r="N13" s="74"/>
    </row>
    <row r="14" spans="1:14" x14ac:dyDescent="0.25">
      <c r="A14" s="3" t="s">
        <v>18</v>
      </c>
      <c r="B14" s="5">
        <f>IF(B8&gt;=B9,B9+B10,IF(B9&gt;=B8,B9-B12,""))</f>
        <v>6</v>
      </c>
      <c r="C14" s="5">
        <f t="shared" ref="C14:G14" si="9">IF(C8&gt;=C9,C9+C10,IF(C9&gt;=C8,C9-C12,""))</f>
        <v>10</v>
      </c>
      <c r="D14" s="5">
        <f t="shared" si="9"/>
        <v>10</v>
      </c>
      <c r="E14" s="5">
        <f t="shared" si="9"/>
        <v>10</v>
      </c>
      <c r="F14" s="5">
        <f t="shared" si="9"/>
        <v>8</v>
      </c>
      <c r="G14" s="5">
        <f t="shared" si="9"/>
        <v>8</v>
      </c>
      <c r="H14" s="5"/>
      <c r="I14" s="72"/>
      <c r="J14" s="73"/>
      <c r="K14" s="73"/>
      <c r="L14" s="73"/>
      <c r="M14" s="73"/>
      <c r="N14" s="74"/>
    </row>
    <row r="15" spans="1:14" x14ac:dyDescent="0.25">
      <c r="A15" s="3" t="s">
        <v>19</v>
      </c>
      <c r="B15" s="8">
        <f>$B$25*B5*B14</f>
        <v>11880</v>
      </c>
      <c r="C15" s="8">
        <f t="shared" ref="C15:G15" si="10">$B$25*C5*C14</f>
        <v>17100</v>
      </c>
      <c r="D15" s="8">
        <f t="shared" si="10"/>
        <v>18900</v>
      </c>
      <c r="E15" s="8">
        <f t="shared" si="10"/>
        <v>18900</v>
      </c>
      <c r="F15" s="8">
        <f t="shared" si="10"/>
        <v>15840</v>
      </c>
      <c r="G15" s="8">
        <f t="shared" si="10"/>
        <v>14400</v>
      </c>
      <c r="H15" s="9">
        <f t="shared" si="1"/>
        <v>97020</v>
      </c>
      <c r="I15" s="72"/>
      <c r="J15" s="73"/>
      <c r="K15" s="73"/>
      <c r="L15" s="73"/>
      <c r="M15" s="73"/>
      <c r="N15" s="74"/>
    </row>
    <row r="16" spans="1:14" x14ac:dyDescent="0.25">
      <c r="A16" s="3" t="s">
        <v>20</v>
      </c>
      <c r="B16" s="11">
        <f>B7</f>
        <v>2390</v>
      </c>
      <c r="C16" s="11">
        <f t="shared" ref="C16:G16" si="11">C7</f>
        <v>3700</v>
      </c>
      <c r="D16" s="11">
        <f t="shared" si="11"/>
        <v>4020</v>
      </c>
      <c r="E16" s="11">
        <f t="shared" si="11"/>
        <v>3810</v>
      </c>
      <c r="F16" s="11">
        <f t="shared" si="11"/>
        <v>3230</v>
      </c>
      <c r="G16" s="11">
        <f t="shared" si="11"/>
        <v>2850</v>
      </c>
      <c r="H16" s="5">
        <f t="shared" si="1"/>
        <v>20000</v>
      </c>
      <c r="I16" s="72"/>
      <c r="J16" s="73"/>
      <c r="K16" s="73"/>
      <c r="L16" s="73"/>
      <c r="M16" s="73"/>
      <c r="N16" s="74"/>
    </row>
    <row r="17" spans="1:14" x14ac:dyDescent="0.25">
      <c r="A17" s="3" t="s">
        <v>21</v>
      </c>
      <c r="B17" s="5">
        <f>B7-B16</f>
        <v>0</v>
      </c>
      <c r="C17" s="5">
        <f t="shared" ref="C17:G17" si="12">C7-C16</f>
        <v>0</v>
      </c>
      <c r="D17" s="5">
        <f t="shared" si="12"/>
        <v>0</v>
      </c>
      <c r="E17" s="5">
        <f t="shared" si="12"/>
        <v>0</v>
      </c>
      <c r="F17" s="5">
        <f t="shared" si="12"/>
        <v>0</v>
      </c>
      <c r="G17" s="5">
        <f t="shared" si="12"/>
        <v>0</v>
      </c>
      <c r="H17" s="5">
        <f t="shared" si="1"/>
        <v>0</v>
      </c>
      <c r="I17" s="72"/>
      <c r="J17" s="73"/>
      <c r="K17" s="73"/>
      <c r="L17" s="73"/>
      <c r="M17" s="73"/>
      <c r="N17" s="74"/>
    </row>
    <row r="18" spans="1:14" x14ac:dyDescent="0.25">
      <c r="A18" s="3" t="s">
        <v>22</v>
      </c>
      <c r="B18" s="8">
        <f>$B$28*B17</f>
        <v>0</v>
      </c>
      <c r="C18" s="8">
        <f t="shared" ref="C18:G18" si="13">$B$28*C17</f>
        <v>0</v>
      </c>
      <c r="D18" s="8">
        <f t="shared" si="13"/>
        <v>0</v>
      </c>
      <c r="E18" s="8">
        <f t="shared" si="13"/>
        <v>0</v>
      </c>
      <c r="F18" s="8">
        <f t="shared" si="13"/>
        <v>0</v>
      </c>
      <c r="G18" s="8">
        <f t="shared" si="13"/>
        <v>0</v>
      </c>
      <c r="H18" s="5">
        <f t="shared" si="1"/>
        <v>0</v>
      </c>
      <c r="I18" s="72"/>
      <c r="J18" s="73"/>
      <c r="K18" s="73"/>
      <c r="L18" s="73"/>
      <c r="M18" s="73"/>
      <c r="N18" s="74"/>
    </row>
    <row r="19" spans="1:14" x14ac:dyDescent="0.25">
      <c r="A19" s="3" t="s">
        <v>23</v>
      </c>
      <c r="B19" s="12">
        <f>IF(B7&gt;=B16,B7-B16,0)</f>
        <v>0</v>
      </c>
      <c r="C19" s="12">
        <f>IF(C7&gt;=C16,C7-C16,0)</f>
        <v>0</v>
      </c>
      <c r="D19" s="12">
        <f t="shared" ref="D19:G19" si="14">IF(D7&gt;=D16,D7-D16,0)</f>
        <v>0</v>
      </c>
      <c r="E19" s="12">
        <f t="shared" si="14"/>
        <v>0</v>
      </c>
      <c r="F19" s="12">
        <f t="shared" si="14"/>
        <v>0</v>
      </c>
      <c r="G19" s="12">
        <f t="shared" si="14"/>
        <v>0</v>
      </c>
      <c r="H19" s="13">
        <f t="shared" si="1"/>
        <v>0</v>
      </c>
      <c r="I19" s="72"/>
      <c r="J19" s="73"/>
      <c r="K19" s="73"/>
      <c r="L19" s="73"/>
      <c r="M19" s="73"/>
      <c r="N19" s="74"/>
    </row>
    <row r="20" spans="1:14" x14ac:dyDescent="0.25">
      <c r="A20" s="3" t="s">
        <v>24</v>
      </c>
      <c r="B20" s="14">
        <f>B19*$B$29</f>
        <v>0</v>
      </c>
      <c r="C20" s="14">
        <f t="shared" ref="C20:G20" si="15">C19*$B$29</f>
        <v>0</v>
      </c>
      <c r="D20" s="14">
        <f t="shared" si="15"/>
        <v>0</v>
      </c>
      <c r="E20" s="14">
        <f t="shared" si="15"/>
        <v>0</v>
      </c>
      <c r="F20" s="14">
        <f t="shared" si="15"/>
        <v>0</v>
      </c>
      <c r="G20" s="14">
        <f t="shared" si="15"/>
        <v>0</v>
      </c>
      <c r="H20" s="5">
        <f t="shared" si="1"/>
        <v>0</v>
      </c>
      <c r="I20" s="72"/>
      <c r="J20" s="73"/>
      <c r="K20" s="73"/>
      <c r="L20" s="73"/>
      <c r="M20" s="73"/>
      <c r="N20" s="74"/>
    </row>
    <row r="21" spans="1:14" x14ac:dyDescent="0.25">
      <c r="A21" s="15" t="s">
        <v>25</v>
      </c>
      <c r="B21" s="8">
        <f>B11+B13+B15+B18+B20</f>
        <v>12280</v>
      </c>
      <c r="C21" s="8">
        <f t="shared" ref="C21:G21" si="16">C11+C13+C15+C18+C20</f>
        <v>18700</v>
      </c>
      <c r="D21" s="8">
        <f t="shared" si="16"/>
        <v>18900</v>
      </c>
      <c r="E21" s="8">
        <f t="shared" si="16"/>
        <v>18900</v>
      </c>
      <c r="F21" s="8">
        <f t="shared" si="16"/>
        <v>17240</v>
      </c>
      <c r="G21" s="8">
        <f t="shared" si="16"/>
        <v>14400</v>
      </c>
      <c r="H21" s="8">
        <f t="shared" si="1"/>
        <v>100420</v>
      </c>
      <c r="I21" s="75"/>
      <c r="J21" s="76"/>
      <c r="K21" s="76"/>
      <c r="L21" s="76"/>
      <c r="M21" s="76"/>
      <c r="N21" s="77"/>
    </row>
    <row r="23" spans="1:14" x14ac:dyDescent="0.25">
      <c r="A23" s="16" t="s">
        <v>26</v>
      </c>
      <c r="B23" s="17">
        <v>20</v>
      </c>
      <c r="C23" s="17" t="s">
        <v>27</v>
      </c>
    </row>
    <row r="24" spans="1:14" x14ac:dyDescent="0.25">
      <c r="A24" s="16" t="s">
        <v>28</v>
      </c>
      <c r="B24" s="17">
        <v>5</v>
      </c>
      <c r="C24" s="17" t="s">
        <v>29</v>
      </c>
    </row>
    <row r="25" spans="1:14" x14ac:dyDescent="0.25">
      <c r="A25" s="16" t="s">
        <v>30</v>
      </c>
      <c r="B25" s="18">
        <v>90</v>
      </c>
      <c r="C25" s="17" t="s">
        <v>27</v>
      </c>
    </row>
    <row r="26" spans="1:14" x14ac:dyDescent="0.25">
      <c r="A26" s="16" t="s">
        <v>31</v>
      </c>
      <c r="B26" s="18">
        <v>400</v>
      </c>
      <c r="C26" s="17" t="s">
        <v>32</v>
      </c>
    </row>
    <row r="27" spans="1:14" ht="15.75" thickBot="1" x14ac:dyDescent="0.3">
      <c r="A27" s="16" t="s">
        <v>33</v>
      </c>
      <c r="B27" s="18">
        <v>700</v>
      </c>
      <c r="C27" s="17" t="s">
        <v>32</v>
      </c>
      <c r="E27" s="19"/>
      <c r="F27" s="19"/>
      <c r="G27" s="19"/>
      <c r="H27" s="19"/>
      <c r="I27" s="19"/>
    </row>
    <row r="28" spans="1:14" ht="15.75" thickTop="1" x14ac:dyDescent="0.25">
      <c r="A28" s="16" t="s">
        <v>22</v>
      </c>
      <c r="B28" s="18">
        <v>11</v>
      </c>
      <c r="C28" s="17" t="s">
        <v>34</v>
      </c>
      <c r="E28" s="78" t="s">
        <v>35</v>
      </c>
      <c r="F28" s="78"/>
      <c r="G28" s="78"/>
      <c r="H28" s="78"/>
      <c r="I28" s="78"/>
    </row>
    <row r="29" spans="1:14" x14ac:dyDescent="0.25">
      <c r="A29" s="16" t="s">
        <v>36</v>
      </c>
      <c r="B29" s="18">
        <v>32</v>
      </c>
      <c r="C29" s="17" t="s">
        <v>34</v>
      </c>
      <c r="E29" s="78"/>
      <c r="F29" s="78"/>
      <c r="G29" s="78"/>
      <c r="H29" s="78"/>
      <c r="I29" s="78"/>
    </row>
    <row r="30" spans="1:14" ht="15.75" thickBot="1" x14ac:dyDescent="0.3">
      <c r="A30" s="20" t="s">
        <v>37</v>
      </c>
      <c r="B30" s="17">
        <v>8</v>
      </c>
      <c r="C30" s="17" t="s">
        <v>38</v>
      </c>
      <c r="E30" s="79"/>
      <c r="F30" s="79"/>
      <c r="G30" s="79"/>
      <c r="H30" s="79"/>
      <c r="I30" s="79"/>
    </row>
    <row r="31" spans="1:14" ht="15.75" thickTop="1" x14ac:dyDescent="0.25"/>
  </sheetData>
  <mergeCells count="5">
    <mergeCell ref="A1:K1"/>
    <mergeCell ref="L1:N2"/>
    <mergeCell ref="A2:K2"/>
    <mergeCell ref="I4:N21"/>
    <mergeCell ref="E28:I30"/>
  </mergeCells>
  <hyperlinks>
    <hyperlink ref="E28:I30" r:id="rId1" display="Da click y conoce todo para la gestión del negocio: Información, tutoriales, videos, plantillas, herramientas y más. " xr:uid="{00000000-0004-0000-0000-000000000000}"/>
  </hyperlinks>
  <pageMargins left="0.7" right="0.7" top="0.75" bottom="0.75" header="0.3" footer="0.3"/>
  <pageSetup scale="51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B1D7D-7ECF-4CB2-B506-340DB0708E14}">
  <dimension ref="A1"/>
  <sheetViews>
    <sheetView showGridLines="0" tabSelected="1" workbookViewId="0">
      <selection activeCell="L4" sqref="L4"/>
    </sheetView>
  </sheetViews>
  <sheetFormatPr baseColWidth="10" defaultRowHeight="15" x14ac:dyDescent="0.25"/>
  <sheetData/>
  <sheetProtection algorithmName="SHA-512" hashValue="mw29EPVEKFajx/GJxRxKgYgFBJzGJlwnSKQ+FhCok0Lt9Menl/6PulsBDLhjx2dZ+JIbxUIyfo0VRFVNrrODlw==" saltValue="DlYSa5rJ30Wv7Udn/dGAJA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C87F0-0EAD-437D-A6B1-6DCCC91A8990}">
  <dimension ref="B1:N36"/>
  <sheetViews>
    <sheetView showRowColHeaders="0" zoomScale="110" zoomScaleNormal="110" workbookViewId="0">
      <pane ySplit="4" topLeftCell="A5" activePane="bottomLeft" state="frozen"/>
      <selection pane="bottomLeft" activeCell="K18" sqref="K18"/>
    </sheetView>
  </sheetViews>
  <sheetFormatPr baseColWidth="10" defaultColWidth="11.42578125" defaultRowHeight="15" x14ac:dyDescent="0.25"/>
  <cols>
    <col min="1" max="1" width="1.28515625" customWidth="1"/>
    <col min="2" max="2" width="27.85546875" customWidth="1"/>
    <col min="3" max="8" width="10.7109375" customWidth="1"/>
    <col min="9" max="9" width="11.7109375" customWidth="1"/>
    <col min="10" max="10" width="5.5703125" customWidth="1"/>
    <col min="11" max="11" width="36" customWidth="1"/>
    <col min="12" max="12" width="9.7109375" customWidth="1"/>
    <col min="13" max="13" width="13.140625" customWidth="1"/>
    <col min="14" max="14" width="3.140625" customWidth="1"/>
  </cols>
  <sheetData>
    <row r="1" spans="2:14" ht="3" customHeight="1" x14ac:dyDescent="0.25"/>
    <row r="2" spans="2:14" ht="21" customHeight="1" x14ac:dyDescent="0.25">
      <c r="B2" s="80" t="s">
        <v>82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2:14" ht="7.5" customHeight="1" x14ac:dyDescent="0.25">
      <c r="B3" s="49"/>
    </row>
    <row r="4" spans="2:14" ht="18.75" customHeight="1" x14ac:dyDescent="0.25">
      <c r="B4" s="25"/>
      <c r="C4" s="41" t="s">
        <v>39</v>
      </c>
      <c r="D4" s="41" t="s">
        <v>40</v>
      </c>
      <c r="E4" s="41" t="s">
        <v>41</v>
      </c>
      <c r="F4" s="41" t="s">
        <v>42</v>
      </c>
      <c r="G4" s="41" t="s">
        <v>43</v>
      </c>
      <c r="H4" s="41" t="s">
        <v>44</v>
      </c>
      <c r="I4" s="41" t="s">
        <v>8</v>
      </c>
    </row>
    <row r="5" spans="2:14" ht="20.100000000000001" customHeight="1" x14ac:dyDescent="0.25">
      <c r="B5" s="26" t="s">
        <v>46</v>
      </c>
      <c r="C5" s="42">
        <v>23</v>
      </c>
      <c r="D5" s="43">
        <v>20</v>
      </c>
      <c r="E5" s="43">
        <v>23</v>
      </c>
      <c r="F5" s="43">
        <v>21</v>
      </c>
      <c r="G5" s="43">
        <v>22</v>
      </c>
      <c r="H5" s="43">
        <v>21</v>
      </c>
      <c r="I5" s="44">
        <f>SUM(C5:H5)</f>
        <v>130</v>
      </c>
      <c r="K5" s="21" t="s">
        <v>69</v>
      </c>
      <c r="L5" s="45">
        <v>16</v>
      </c>
      <c r="M5" s="58" t="s">
        <v>56</v>
      </c>
    </row>
    <row r="6" spans="2:14" ht="20.100000000000001" customHeight="1" x14ac:dyDescent="0.25">
      <c r="B6" s="21" t="s">
        <v>47</v>
      </c>
      <c r="C6" s="27">
        <v>3490</v>
      </c>
      <c r="D6" s="22">
        <v>2850</v>
      </c>
      <c r="E6" s="22">
        <v>3300</v>
      </c>
      <c r="F6" s="22">
        <v>3300</v>
      </c>
      <c r="G6" s="22">
        <v>3000</v>
      </c>
      <c r="H6" s="22">
        <v>3300</v>
      </c>
      <c r="I6" s="44">
        <f>SUM(C6:H6)</f>
        <v>19240</v>
      </c>
      <c r="K6" s="21" t="s">
        <v>72</v>
      </c>
      <c r="L6" s="46">
        <v>8</v>
      </c>
      <c r="M6" s="58" t="s">
        <v>57</v>
      </c>
    </row>
    <row r="7" spans="2:14" ht="20.100000000000001" customHeight="1" x14ac:dyDescent="0.25">
      <c r="B7" s="21" t="s">
        <v>63</v>
      </c>
      <c r="C7" s="28">
        <f>C5*$L$5</f>
        <v>368</v>
      </c>
      <c r="D7" s="28">
        <f t="shared" ref="D7:H7" si="0">D5*$L$5</f>
        <v>320</v>
      </c>
      <c r="E7" s="28">
        <f t="shared" si="0"/>
        <v>368</v>
      </c>
      <c r="F7" s="28">
        <f t="shared" si="0"/>
        <v>336</v>
      </c>
      <c r="G7" s="28">
        <f t="shared" si="0"/>
        <v>352</v>
      </c>
      <c r="H7" s="28">
        <f t="shared" si="0"/>
        <v>336</v>
      </c>
      <c r="I7" s="44">
        <f t="shared" ref="I7:I18" si="1">SUM(C7:H7)</f>
        <v>2080</v>
      </c>
      <c r="K7" s="21" t="s">
        <v>73</v>
      </c>
      <c r="L7" s="46">
        <v>120</v>
      </c>
      <c r="M7" s="58" t="s">
        <v>59</v>
      </c>
    </row>
    <row r="8" spans="2:14" ht="20.100000000000001" customHeight="1" x14ac:dyDescent="0.25">
      <c r="B8" s="21" t="s">
        <v>64</v>
      </c>
      <c r="C8" s="29">
        <f>ROUND($I$6/$I$7,0)</f>
        <v>9</v>
      </c>
      <c r="D8" s="29">
        <f t="shared" ref="D8:H8" si="2">ROUND($I$6/$I$7,0)</f>
        <v>9</v>
      </c>
      <c r="E8" s="29">
        <f t="shared" si="2"/>
        <v>9</v>
      </c>
      <c r="F8" s="29">
        <f t="shared" si="2"/>
        <v>9</v>
      </c>
      <c r="G8" s="29">
        <f t="shared" si="2"/>
        <v>9</v>
      </c>
      <c r="H8" s="29">
        <f t="shared" si="2"/>
        <v>9</v>
      </c>
      <c r="I8" s="66">
        <f>AVERAGE(C8:H8)</f>
        <v>9</v>
      </c>
      <c r="J8" s="37"/>
      <c r="K8" s="25" t="s">
        <v>50</v>
      </c>
      <c r="L8" s="47">
        <v>95</v>
      </c>
      <c r="M8" s="58" t="s">
        <v>56</v>
      </c>
    </row>
    <row r="9" spans="2:14" ht="20.100000000000001" customHeight="1" x14ac:dyDescent="0.25">
      <c r="B9" s="21" t="s">
        <v>65</v>
      </c>
      <c r="C9" s="28">
        <f>L6</f>
        <v>8</v>
      </c>
      <c r="D9" s="23">
        <f>C12</f>
        <v>9</v>
      </c>
      <c r="E9" s="23">
        <f t="shared" ref="E9:H9" si="3">D12</f>
        <v>9</v>
      </c>
      <c r="F9" s="23">
        <f t="shared" si="3"/>
        <v>9</v>
      </c>
      <c r="G9" s="23">
        <f t="shared" si="3"/>
        <v>9</v>
      </c>
      <c r="H9" s="23">
        <f t="shared" si="3"/>
        <v>9</v>
      </c>
      <c r="I9" s="36"/>
      <c r="K9" s="21" t="s">
        <v>70</v>
      </c>
      <c r="L9" s="48">
        <v>300</v>
      </c>
      <c r="M9" s="58" t="s">
        <v>58</v>
      </c>
    </row>
    <row r="10" spans="2:14" ht="20.100000000000001" customHeight="1" x14ac:dyDescent="0.25">
      <c r="B10" s="21" t="s">
        <v>66</v>
      </c>
      <c r="C10" s="30">
        <f>IF(C8&gt;C9,C8-C9,0)</f>
        <v>1</v>
      </c>
      <c r="D10" s="30">
        <f t="shared" ref="D10:H10" si="4">IF(D8&gt;D9,D8-D9,0)</f>
        <v>0</v>
      </c>
      <c r="E10" s="30">
        <f t="shared" si="4"/>
        <v>0</v>
      </c>
      <c r="F10" s="30">
        <f t="shared" si="4"/>
        <v>0</v>
      </c>
      <c r="G10" s="30">
        <f t="shared" si="4"/>
        <v>0</v>
      </c>
      <c r="H10" s="30">
        <f t="shared" si="4"/>
        <v>0</v>
      </c>
      <c r="I10" s="38">
        <f t="shared" si="1"/>
        <v>1</v>
      </c>
      <c r="K10" s="21" t="s">
        <v>71</v>
      </c>
      <c r="L10" s="47">
        <v>500</v>
      </c>
      <c r="M10" s="58" t="s">
        <v>58</v>
      </c>
    </row>
    <row r="11" spans="2:14" ht="20.100000000000001" customHeight="1" x14ac:dyDescent="0.25">
      <c r="B11" s="25" t="s">
        <v>67</v>
      </c>
      <c r="C11" s="31">
        <f>IF(C9&gt;C8,C9-C8,0)</f>
        <v>0</v>
      </c>
      <c r="D11" s="31">
        <f t="shared" ref="D11:H11" si="5">IF(D9&gt;D8,D9-D8,0)</f>
        <v>0</v>
      </c>
      <c r="E11" s="31">
        <f t="shared" si="5"/>
        <v>0</v>
      </c>
      <c r="F11" s="31">
        <f t="shared" si="5"/>
        <v>0</v>
      </c>
      <c r="G11" s="31">
        <f t="shared" si="5"/>
        <v>0</v>
      </c>
      <c r="H11" s="31">
        <f t="shared" si="5"/>
        <v>0</v>
      </c>
      <c r="I11" s="38">
        <f t="shared" si="1"/>
        <v>0</v>
      </c>
      <c r="J11" s="37"/>
      <c r="K11" s="25" t="s">
        <v>51</v>
      </c>
      <c r="L11" s="47">
        <v>18</v>
      </c>
      <c r="M11" s="58" t="s">
        <v>59</v>
      </c>
    </row>
    <row r="12" spans="2:14" ht="20.100000000000001" customHeight="1" x14ac:dyDescent="0.25">
      <c r="B12" s="25" t="s">
        <v>68</v>
      </c>
      <c r="C12" s="31">
        <f>C9+C10-C11</f>
        <v>9</v>
      </c>
      <c r="D12" s="31">
        <f t="shared" ref="D12:H12" si="6">D9+D10-D11</f>
        <v>9</v>
      </c>
      <c r="E12" s="31">
        <f t="shared" si="6"/>
        <v>9</v>
      </c>
      <c r="F12" s="31">
        <f t="shared" si="6"/>
        <v>9</v>
      </c>
      <c r="G12" s="31">
        <f t="shared" si="6"/>
        <v>9</v>
      </c>
      <c r="H12" s="31">
        <f t="shared" si="6"/>
        <v>9</v>
      </c>
      <c r="I12" s="39">
        <f>AVERAGE(C12:H12)</f>
        <v>9</v>
      </c>
      <c r="J12" s="37"/>
      <c r="K12" s="21" t="s">
        <v>76</v>
      </c>
      <c r="L12" s="48">
        <v>15</v>
      </c>
      <c r="M12" s="58" t="s">
        <v>80</v>
      </c>
    </row>
    <row r="13" spans="2:14" ht="20.100000000000001" customHeight="1" x14ac:dyDescent="0.25">
      <c r="B13" s="25" t="s">
        <v>48</v>
      </c>
      <c r="C13" s="32">
        <f>C7*C12</f>
        <v>3312</v>
      </c>
      <c r="D13" s="32">
        <f t="shared" ref="D13:H13" si="7">D7*D12</f>
        <v>2880</v>
      </c>
      <c r="E13" s="32">
        <f t="shared" si="7"/>
        <v>3312</v>
      </c>
      <c r="F13" s="32">
        <f t="shared" si="7"/>
        <v>3024</v>
      </c>
      <c r="G13" s="32">
        <f t="shared" si="7"/>
        <v>3168</v>
      </c>
      <c r="H13" s="32">
        <f t="shared" si="7"/>
        <v>3024</v>
      </c>
      <c r="I13" s="39">
        <f t="shared" si="1"/>
        <v>18720</v>
      </c>
      <c r="K13" s="21" t="s">
        <v>52</v>
      </c>
      <c r="L13" s="46">
        <v>8</v>
      </c>
      <c r="M13" s="58" t="s">
        <v>60</v>
      </c>
    </row>
    <row r="14" spans="2:14" ht="20.100000000000001" customHeight="1" x14ac:dyDescent="0.25">
      <c r="B14" s="25" t="s">
        <v>75</v>
      </c>
      <c r="C14" s="32">
        <f>C13+L7</f>
        <v>3432</v>
      </c>
      <c r="D14" s="32">
        <f>D13+C15</f>
        <v>2880</v>
      </c>
      <c r="E14" s="32">
        <f t="shared" ref="E14:H14" si="8">E13+D15</f>
        <v>3342</v>
      </c>
      <c r="F14" s="32">
        <f t="shared" si="8"/>
        <v>3066</v>
      </c>
      <c r="G14" s="32">
        <f t="shared" si="8"/>
        <v>3168</v>
      </c>
      <c r="H14" s="32">
        <f t="shared" si="8"/>
        <v>3192</v>
      </c>
      <c r="I14" s="39">
        <f t="shared" si="1"/>
        <v>19080</v>
      </c>
      <c r="K14" s="21" t="s">
        <v>83</v>
      </c>
      <c r="L14" s="45">
        <f>L5/L13</f>
        <v>2</v>
      </c>
      <c r="M14" s="58" t="s">
        <v>78</v>
      </c>
    </row>
    <row r="15" spans="2:14" ht="20.100000000000001" customHeight="1" x14ac:dyDescent="0.25">
      <c r="B15" s="25" t="s">
        <v>49</v>
      </c>
      <c r="C15" s="33">
        <f>IF(C14&gt;C6,C14-C6,0)</f>
        <v>0</v>
      </c>
      <c r="D15" s="33">
        <f t="shared" ref="D15:H15" si="9">IF(D14&gt;D6,D14-D6,0)</f>
        <v>30</v>
      </c>
      <c r="E15" s="33">
        <f t="shared" si="9"/>
        <v>42</v>
      </c>
      <c r="F15" s="33">
        <f t="shared" si="9"/>
        <v>0</v>
      </c>
      <c r="G15" s="33">
        <f t="shared" si="9"/>
        <v>168</v>
      </c>
      <c r="H15" s="33">
        <f t="shared" si="9"/>
        <v>0</v>
      </c>
      <c r="I15" s="39">
        <f t="shared" si="1"/>
        <v>240</v>
      </c>
    </row>
    <row r="16" spans="2:14" ht="20.100000000000001" customHeight="1" x14ac:dyDescent="0.25">
      <c r="B16" s="34" t="s">
        <v>74</v>
      </c>
      <c r="C16" s="33">
        <f>IF(C6&gt;C14,C6-C14,0)</f>
        <v>58</v>
      </c>
      <c r="D16" s="33">
        <f t="shared" ref="D16:H16" si="10">IF(D6&gt;D14,D6-D14,0)</f>
        <v>0</v>
      </c>
      <c r="E16" s="33">
        <f t="shared" si="10"/>
        <v>0</v>
      </c>
      <c r="F16" s="33">
        <f t="shared" si="10"/>
        <v>234</v>
      </c>
      <c r="G16" s="33">
        <f t="shared" si="10"/>
        <v>0</v>
      </c>
      <c r="H16" s="33">
        <f t="shared" si="10"/>
        <v>108</v>
      </c>
      <c r="I16" s="40">
        <f t="shared" si="1"/>
        <v>400</v>
      </c>
    </row>
    <row r="17" spans="2:14" ht="20.100000000000001" customHeight="1" x14ac:dyDescent="0.25">
      <c r="B17" s="25" t="s">
        <v>79</v>
      </c>
      <c r="C17" s="64">
        <f>C16/$L$14</f>
        <v>29</v>
      </c>
      <c r="D17" s="64">
        <f t="shared" ref="D17:H17" si="11">D16/$L$14</f>
        <v>0</v>
      </c>
      <c r="E17" s="64">
        <f t="shared" si="11"/>
        <v>0</v>
      </c>
      <c r="F17" s="64">
        <f t="shared" si="11"/>
        <v>117</v>
      </c>
      <c r="G17" s="64">
        <f t="shared" si="11"/>
        <v>0</v>
      </c>
      <c r="H17" s="64">
        <f t="shared" si="11"/>
        <v>54</v>
      </c>
      <c r="I17" s="40">
        <f t="shared" si="1"/>
        <v>200</v>
      </c>
    </row>
    <row r="18" spans="2:14" ht="20.100000000000001" customHeight="1" x14ac:dyDescent="0.25">
      <c r="B18" s="25" t="s">
        <v>81</v>
      </c>
      <c r="C18" s="65">
        <f>C17/C12</f>
        <v>3.2222222222222223</v>
      </c>
      <c r="D18" s="65">
        <f t="shared" ref="D18:H18" si="12">D17/D12</f>
        <v>0</v>
      </c>
      <c r="E18" s="65">
        <f t="shared" si="12"/>
        <v>0</v>
      </c>
      <c r="F18" s="65">
        <f t="shared" si="12"/>
        <v>13</v>
      </c>
      <c r="G18" s="65">
        <f t="shared" si="12"/>
        <v>0</v>
      </c>
      <c r="H18" s="65">
        <f t="shared" si="12"/>
        <v>6</v>
      </c>
      <c r="I18" s="40">
        <f t="shared" si="1"/>
        <v>22.222222222222221</v>
      </c>
    </row>
    <row r="19" spans="2:14" ht="9" customHeight="1" x14ac:dyDescent="0.25">
      <c r="B19" s="35"/>
      <c r="C19" s="35"/>
      <c r="D19" s="35"/>
      <c r="E19" s="35"/>
      <c r="N19" t="str">
        <f t="shared" ref="N19" si="13">UPPER(B19)</f>
        <v/>
      </c>
    </row>
    <row r="20" spans="2:14" ht="18" customHeight="1" x14ac:dyDescent="0.25">
      <c r="B20" s="80" t="s">
        <v>45</v>
      </c>
      <c r="C20" s="80"/>
      <c r="D20" s="80"/>
      <c r="E20" s="80"/>
      <c r="F20" s="80"/>
      <c r="G20" s="80"/>
      <c r="H20" s="80"/>
      <c r="I20" s="80"/>
    </row>
    <row r="21" spans="2:14" ht="5.25" customHeight="1" x14ac:dyDescent="0.25"/>
    <row r="22" spans="2:14" ht="20.100000000000001" customHeight="1" x14ac:dyDescent="0.25">
      <c r="B22" s="21" t="s">
        <v>61</v>
      </c>
      <c r="C22" s="52">
        <f>C10*$L$9</f>
        <v>300</v>
      </c>
      <c r="D22" s="52">
        <f t="shared" ref="D22:H22" si="14">D10*$L$9</f>
        <v>0</v>
      </c>
      <c r="E22" s="52">
        <f t="shared" si="14"/>
        <v>0</v>
      </c>
      <c r="F22" s="52">
        <f t="shared" si="14"/>
        <v>0</v>
      </c>
      <c r="G22" s="52">
        <f t="shared" si="14"/>
        <v>0</v>
      </c>
      <c r="H22" s="52">
        <f t="shared" si="14"/>
        <v>0</v>
      </c>
      <c r="I22" s="60">
        <f>SUM(C22:H22)</f>
        <v>300</v>
      </c>
    </row>
    <row r="23" spans="2:14" ht="20.100000000000001" customHeight="1" x14ac:dyDescent="0.25">
      <c r="B23" s="21" t="s">
        <v>62</v>
      </c>
      <c r="C23" s="53">
        <f>C11*$L$10</f>
        <v>0</v>
      </c>
      <c r="D23" s="53">
        <f t="shared" ref="D23:H23" si="15">D11*$L$10</f>
        <v>0</v>
      </c>
      <c r="E23" s="53">
        <f t="shared" si="15"/>
        <v>0</v>
      </c>
      <c r="F23" s="53">
        <f t="shared" si="15"/>
        <v>0</v>
      </c>
      <c r="G23" s="53">
        <f t="shared" si="15"/>
        <v>0</v>
      </c>
      <c r="H23" s="53">
        <f t="shared" si="15"/>
        <v>0</v>
      </c>
      <c r="I23" s="61">
        <f t="shared" ref="I23:I26" si="16">SUM(C23:H23)</f>
        <v>0</v>
      </c>
    </row>
    <row r="24" spans="2:14" ht="20.100000000000001" customHeight="1" x14ac:dyDescent="0.25">
      <c r="B24" s="21" t="s">
        <v>54</v>
      </c>
      <c r="C24" s="54">
        <f>C12*C5*$L$8</f>
        <v>19665</v>
      </c>
      <c r="D24" s="54">
        <f t="shared" ref="D24:H24" si="17">D12*D5*$L$8</f>
        <v>17100</v>
      </c>
      <c r="E24" s="54">
        <f t="shared" si="17"/>
        <v>19665</v>
      </c>
      <c r="F24" s="54">
        <f t="shared" si="17"/>
        <v>17955</v>
      </c>
      <c r="G24" s="54">
        <f t="shared" si="17"/>
        <v>18810</v>
      </c>
      <c r="H24" s="54">
        <f t="shared" si="17"/>
        <v>17955</v>
      </c>
      <c r="I24" s="62">
        <f t="shared" si="16"/>
        <v>111150</v>
      </c>
    </row>
    <row r="25" spans="2:14" ht="20.100000000000001" customHeight="1" x14ac:dyDescent="0.25">
      <c r="B25" s="21" t="s">
        <v>55</v>
      </c>
      <c r="C25" s="54">
        <f>C15*$L$11</f>
        <v>0</v>
      </c>
      <c r="D25" s="54">
        <f t="shared" ref="D25:H25" si="18">D15*$L$11</f>
        <v>540</v>
      </c>
      <c r="E25" s="54">
        <f t="shared" si="18"/>
        <v>756</v>
      </c>
      <c r="F25" s="54">
        <f t="shared" si="18"/>
        <v>0</v>
      </c>
      <c r="G25" s="54">
        <f t="shared" si="18"/>
        <v>3024</v>
      </c>
      <c r="H25" s="54">
        <f t="shared" si="18"/>
        <v>0</v>
      </c>
      <c r="I25" s="62">
        <f t="shared" si="16"/>
        <v>4320</v>
      </c>
    </row>
    <row r="26" spans="2:14" ht="20.100000000000001" customHeight="1" thickBot="1" x14ac:dyDescent="0.3">
      <c r="B26" s="24" t="s">
        <v>77</v>
      </c>
      <c r="C26" s="55">
        <f>C17*$L$12</f>
        <v>435</v>
      </c>
      <c r="D26" s="55">
        <f t="shared" ref="D26:H26" si="19">D17*$L$12</f>
        <v>0</v>
      </c>
      <c r="E26" s="55">
        <f t="shared" si="19"/>
        <v>0</v>
      </c>
      <c r="F26" s="55">
        <f t="shared" si="19"/>
        <v>1755</v>
      </c>
      <c r="G26" s="55">
        <f t="shared" si="19"/>
        <v>0</v>
      </c>
      <c r="H26" s="55">
        <f t="shared" si="19"/>
        <v>810</v>
      </c>
      <c r="I26" s="63">
        <f t="shared" si="16"/>
        <v>3000</v>
      </c>
    </row>
    <row r="27" spans="2:14" ht="20.100000000000001" customHeight="1" thickTop="1" x14ac:dyDescent="0.25">
      <c r="B27" s="59" t="s">
        <v>53</v>
      </c>
      <c r="C27" s="56">
        <f>SUM(C22:C26)</f>
        <v>20400</v>
      </c>
      <c r="D27" s="56">
        <f t="shared" ref="D27:I27" si="20">SUM(D22:D26)</f>
        <v>17640</v>
      </c>
      <c r="E27" s="56">
        <f t="shared" si="20"/>
        <v>20421</v>
      </c>
      <c r="F27" s="56">
        <f t="shared" si="20"/>
        <v>19710</v>
      </c>
      <c r="G27" s="56">
        <f t="shared" si="20"/>
        <v>21834</v>
      </c>
      <c r="H27" s="56">
        <f t="shared" si="20"/>
        <v>18765</v>
      </c>
      <c r="I27" s="57">
        <f t="shared" si="20"/>
        <v>118770</v>
      </c>
    </row>
    <row r="28" spans="2:14" ht="21.95" customHeight="1" x14ac:dyDescent="0.25"/>
    <row r="32" spans="2:14" x14ac:dyDescent="0.25">
      <c r="C32" s="50"/>
      <c r="D32" s="50"/>
      <c r="E32" s="50"/>
      <c r="F32" s="50"/>
      <c r="G32" s="50"/>
      <c r="H32" s="50"/>
      <c r="I32" s="50"/>
    </row>
    <row r="33" spans="3:10" x14ac:dyDescent="0.25">
      <c r="C33" s="50"/>
      <c r="D33" s="50"/>
      <c r="E33" s="50"/>
      <c r="F33" s="50"/>
      <c r="G33" s="50"/>
      <c r="H33" s="50"/>
      <c r="I33" s="50"/>
    </row>
    <row r="34" spans="3:10" x14ac:dyDescent="0.25">
      <c r="C34" s="50"/>
      <c r="D34" s="50"/>
      <c r="E34" s="50"/>
      <c r="F34" s="50"/>
      <c r="G34" s="50"/>
      <c r="H34" s="50"/>
      <c r="I34" s="50"/>
    </row>
    <row r="35" spans="3:10" x14ac:dyDescent="0.25">
      <c r="C35" s="51"/>
      <c r="D35" s="51"/>
      <c r="E35" s="51"/>
      <c r="F35" s="51"/>
      <c r="G35" s="51"/>
      <c r="H35" s="51"/>
      <c r="I35" s="50"/>
    </row>
    <row r="36" spans="3:10" x14ac:dyDescent="0.25">
      <c r="J36" s="50"/>
    </row>
  </sheetData>
  <mergeCells count="2">
    <mergeCell ref="B20:I20"/>
    <mergeCell ref="B2:N2"/>
  </mergeCells>
  <pageMargins left="0.7" right="0.7" top="0.75" bottom="0.75" header="0.3" footer="0.3"/>
  <pageSetup scale="5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2</vt:i4>
      </vt:variant>
    </vt:vector>
  </HeadingPairs>
  <TitlesOfParts>
    <vt:vector size="5" baseType="lpstr">
      <vt:lpstr>PAP Inventario Cero</vt:lpstr>
      <vt:lpstr>VIDEO</vt:lpstr>
      <vt:lpstr>PAP Nivelación con Horas Extras</vt:lpstr>
      <vt:lpstr>OperariosUtil. Vs Costos PAP</vt:lpstr>
      <vt:lpstr>OperariosUtil. Vs Produc.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Ingenio Empresa</dc:creator>
  <cp:lastModifiedBy>Juan David</cp:lastModifiedBy>
  <dcterms:created xsi:type="dcterms:W3CDTF">2016-05-22T19:52:35Z</dcterms:created>
  <dcterms:modified xsi:type="dcterms:W3CDTF">2019-01-29T05:42:27Z</dcterms:modified>
</cp:coreProperties>
</file>